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RO\ACHR\"/>
    </mc:Choice>
  </mc:AlternateContent>
  <bookViews>
    <workbookView xWindow="0" yWindow="0" windowWidth="23040" windowHeight="9972"/>
  </bookViews>
  <sheets>
    <sheet name="Masse &amp; Centrage" sheetId="5" r:id="rId1"/>
    <sheet name="Définition enveloppe centrage" sheetId="3" r:id="rId2"/>
    <sheet name="Commentaires" sheetId="4" r:id="rId3"/>
  </sheets>
  <definedNames>
    <definedName name="_xlnm.Print_Area" localSheetId="0">'Masse &amp; Centrage'!$A$1:$L$42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5" l="1"/>
  <c r="G20" i="5" l="1"/>
  <c r="J14" i="5"/>
  <c r="J13" i="5"/>
  <c r="F29" i="5" l="1"/>
  <c r="F30" i="5" s="1"/>
  <c r="J18" i="5"/>
  <c r="G16" i="5"/>
  <c r="F19" i="5" s="1"/>
  <c r="J15" i="5"/>
  <c r="J12" i="5"/>
  <c r="J11" i="5"/>
  <c r="F31" i="5" l="1"/>
  <c r="K29" i="5"/>
  <c r="K30" i="5" s="1"/>
  <c r="K31" i="5" s="1"/>
  <c r="J16" i="5"/>
  <c r="J19" i="5" l="1"/>
  <c r="I19" i="5" s="1"/>
  <c r="I31" i="5"/>
</calcChain>
</file>

<file path=xl/sharedStrings.xml><?xml version="1.0" encoding="utf-8"?>
<sst xmlns="http://schemas.openxmlformats.org/spreadsheetml/2006/main" count="48" uniqueCount="45">
  <si>
    <t>Pilote</t>
  </si>
  <si>
    <t>Masse à vide</t>
  </si>
  <si>
    <t>TOTAL</t>
  </si>
  <si>
    <t>kg</t>
  </si>
  <si>
    <t>Essence ailes</t>
  </si>
  <si>
    <t>Litres</t>
  </si>
  <si>
    <t>Cellules "bleues" à remplir</t>
  </si>
  <si>
    <t>DEVIS
MASSE &amp; CENTRAGE</t>
  </si>
  <si>
    <t>Masse maximale autorisée au décollage :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</si>
  <si>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rgb="FFFF0000"/>
        <rFont val="Calibri"/>
        <family val="2"/>
        <scheme val="minor"/>
      </rPr>
      <t xml:space="preserve"> : Vous devez vous assurer de la validité de ce document.</t>
    </r>
  </si>
  <si>
    <t>(conformité avec les bras de levier et la masse à vide de la fiche de pesée en vigueur de l'appareil --&gt; voir papiers avion)</t>
  </si>
  <si>
    <t>Cat,N</t>
  </si>
  <si>
    <t>Cat,U</t>
  </si>
  <si>
    <t>Densité carburant :</t>
  </si>
  <si>
    <t>hrs</t>
  </si>
  <si>
    <t>Temps de Vol estimé :</t>
  </si>
  <si>
    <t>Carb ARR (L)</t>
  </si>
  <si>
    <t>Carb ARR (kg)</t>
  </si>
  <si>
    <t>TOTAL à l'ARRIVEE</t>
  </si>
  <si>
    <t xml:space="preserve">Delestage en litres : </t>
  </si>
  <si>
    <t>Délestage en kg :</t>
  </si>
  <si>
    <t>≤</t>
  </si>
  <si>
    <t>Alexis FUCHS</t>
  </si>
  <si>
    <t>Passager Avant</t>
  </si>
  <si>
    <r>
      <t xml:space="preserve">Masse
</t>
    </r>
    <r>
      <rPr>
        <sz val="11"/>
        <color theme="1"/>
        <rFont val="Calibri"/>
        <family val="2"/>
        <scheme val="minor"/>
      </rPr>
      <t>(kg)</t>
    </r>
  </si>
  <si>
    <r>
      <t xml:space="preserve">Bras de Levier
</t>
    </r>
    <r>
      <rPr>
        <sz val="11"/>
        <color theme="1"/>
        <rFont val="Calibri"/>
        <family val="2"/>
        <scheme val="minor"/>
      </rPr>
      <t>(m)</t>
    </r>
  </si>
  <si>
    <r>
      <t xml:space="preserve">Moment
</t>
    </r>
    <r>
      <rPr>
        <sz val="11"/>
        <color theme="1"/>
        <rFont val="Calibri"/>
        <family val="2"/>
        <scheme val="minor"/>
      </rPr>
      <t>(kg.m)</t>
    </r>
  </si>
  <si>
    <t>Commentaires :</t>
  </si>
  <si>
    <t>- Seules les cellules qui doivent être renseignées sont accessibles par l'utilisateur.
Toutes les autres sont protégées en écriture</t>
  </si>
  <si>
    <t>Limites de Centrage Avant / Arrière :</t>
  </si>
  <si>
    <t>- Les valeurs renseignées ou calculées qui ne remplissent pas les paramètres normaux ou compatibles sont automatiquement signalées à l'utilisateur par un remplissage en rouge de la cellule. (Masse de bagages, Masse Totale, Bras de Levier Total, Temps de Vol estimé par rapport à la quantité de carburant embarquée)</t>
  </si>
  <si>
    <t>CESSNA C172</t>
  </si>
  <si>
    <t>F-GEUA</t>
  </si>
  <si>
    <t>L</t>
  </si>
  <si>
    <t>Max.</t>
  </si>
  <si>
    <t>Bagages</t>
  </si>
  <si>
    <t>Passager Arrière 1</t>
  </si>
  <si>
    <t>Passager Arrière 2</t>
  </si>
  <si>
    <t>Septembre 2020</t>
  </si>
  <si>
    <t>(MTOW)</t>
  </si>
  <si>
    <t>à</t>
  </si>
  <si>
    <t>Référence : fiche de pesée du 09/04/2018</t>
  </si>
  <si>
    <t>Ltr / h</t>
  </si>
  <si>
    <t>Conso :</t>
  </si>
  <si>
    <t>AUTONOMIE MAXIMALE avec l'emport carburant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</si>
</sst>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h:mm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4" fillId="0" borderId="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/>
    <xf numFmtId="0" fontId="0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8" fillId="0" borderId="23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left" vertical="center"/>
    </xf>
    <xf numFmtId="0" fontId="2" fillId="0" borderId="22" xfId="0" quotePrefix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2" borderId="11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49" fontId="9" fillId="0" borderId="37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3" fillId="0" borderId="15" xfId="0" applyNumberFormat="1" applyFont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65" fontId="0" fillId="0" borderId="3" xfId="0" applyNumberFormat="1" applyFont="1" applyBorder="1" applyAlignment="1" applyProtection="1">
      <alignment horizontal="center" vertical="center"/>
    </xf>
    <xf numFmtId="165" fontId="0" fillId="0" borderId="30" xfId="0" applyNumberFormat="1" applyFont="1" applyBorder="1" applyAlignment="1" applyProtection="1">
      <alignment horizontal="center" vertical="center"/>
    </xf>
    <xf numFmtId="1" fontId="0" fillId="0" borderId="2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166" fontId="0" fillId="5" borderId="40" xfId="0" applyNumberFormat="1" applyFill="1" applyBorder="1" applyAlignment="1">
      <alignment horizontal="left" vertical="center"/>
    </xf>
    <xf numFmtId="166" fontId="0" fillId="5" borderId="41" xfId="0" applyNumberFormat="1" applyFill="1" applyBorder="1" applyAlignment="1">
      <alignment horizontal="left" vertical="center"/>
    </xf>
    <xf numFmtId="2" fontId="0" fillId="0" borderId="27" xfId="0" applyNumberFormat="1" applyFont="1" applyBorder="1" applyAlignment="1" applyProtection="1">
      <alignment horizontal="center" vertical="center"/>
    </xf>
    <xf numFmtId="2" fontId="0" fillId="0" borderId="50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51" xfId="0" applyNumberFormat="1" applyFont="1" applyBorder="1" applyAlignment="1" applyProtection="1">
      <alignment horizontal="center" vertical="center"/>
    </xf>
    <xf numFmtId="2" fontId="0" fillId="0" borderId="18" xfId="0" applyNumberFormat="1" applyFont="1" applyBorder="1" applyAlignment="1" applyProtection="1">
      <alignment horizontal="center" vertical="center"/>
    </xf>
    <xf numFmtId="2" fontId="0" fillId="0" borderId="52" xfId="0" applyNumberFormat="1" applyFont="1" applyBorder="1" applyAlignment="1" applyProtection="1">
      <alignment horizontal="center" vertical="center"/>
    </xf>
    <xf numFmtId="2" fontId="3" fillId="0" borderId="53" xfId="0" applyNumberFormat="1" applyFont="1" applyBorder="1" applyAlignment="1" applyProtection="1">
      <alignment horizontal="center" vertical="center"/>
    </xf>
    <xf numFmtId="2" fontId="3" fillId="0" borderId="54" xfId="0" applyNumberFormat="1" applyFont="1" applyBorder="1" applyAlignment="1" applyProtection="1">
      <alignment horizontal="center" vertical="center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49" xfId="0" applyNumberFormat="1" applyFont="1" applyBorder="1" applyAlignment="1" applyProtection="1">
      <alignment horizontal="center" vertical="center"/>
    </xf>
    <xf numFmtId="0" fontId="0" fillId="4" borderId="41" xfId="0" applyFill="1" applyBorder="1" applyAlignment="1" applyProtection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95579843564331"/>
          <c:y val="6.0706401766004413E-2"/>
          <c:w val="0.76458808320601712"/>
          <c:h val="0.64526255410126721"/>
        </c:manualLayout>
      </c:layout>
      <c:scatterChart>
        <c:scatterStyle val="lineMarker"/>
        <c:varyColors val="0"/>
        <c:ser>
          <c:idx val="0"/>
          <c:order val="0"/>
          <c:tx>
            <c:v>Cat 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centrage'!$B$1:$F$1</c:f>
              <c:numCache>
                <c:formatCode>General</c:formatCode>
                <c:ptCount val="5"/>
                <c:pt idx="0">
                  <c:v>0.89</c:v>
                </c:pt>
                <c:pt idx="1">
                  <c:v>0.89</c:v>
                </c:pt>
                <c:pt idx="2" formatCode="0.000">
                  <c:v>0.97</c:v>
                </c:pt>
                <c:pt idx="3">
                  <c:v>1.2</c:v>
                </c:pt>
                <c:pt idx="4">
                  <c:v>1.2</c:v>
                </c:pt>
              </c:numCache>
            </c:numRef>
          </c:xVal>
          <c:yVal>
            <c:numRef>
              <c:f>'Définition enveloppe centrage'!$B$2:$F$2</c:f>
              <c:numCache>
                <c:formatCode>General</c:formatCode>
                <c:ptCount val="5"/>
                <c:pt idx="0">
                  <c:v>700</c:v>
                </c:pt>
                <c:pt idx="1">
                  <c:v>890</c:v>
                </c:pt>
                <c:pt idx="2">
                  <c:v>1089</c:v>
                </c:pt>
                <c:pt idx="3">
                  <c:v>1089</c:v>
                </c:pt>
                <c:pt idx="4">
                  <c:v>700</c:v>
                </c:pt>
              </c:numCache>
            </c:numRef>
          </c:yVal>
          <c:smooth val="0"/>
        </c:ser>
        <c:ser>
          <c:idx val="3"/>
          <c:order val="1"/>
          <c:tx>
            <c:v>Cat U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centrage'!$B$4:$F$4</c:f>
              <c:numCache>
                <c:formatCode>General</c:formatCode>
                <c:ptCount val="5"/>
                <c:pt idx="0">
                  <c:v>0.89</c:v>
                </c:pt>
                <c:pt idx="1">
                  <c:v>0.89</c:v>
                </c:pt>
                <c:pt idx="2" formatCode="0.000">
                  <c:v>0.91500000000000004</c:v>
                </c:pt>
                <c:pt idx="3">
                  <c:v>1.2</c:v>
                </c:pt>
                <c:pt idx="4">
                  <c:v>1.2</c:v>
                </c:pt>
              </c:numCache>
            </c:numRef>
          </c:xVal>
          <c:yVal>
            <c:numRef>
              <c:f>'Définition enveloppe centrage'!$B$5:$F$5</c:f>
              <c:numCache>
                <c:formatCode>General</c:formatCode>
                <c:ptCount val="5"/>
                <c:pt idx="0">
                  <c:v>700</c:v>
                </c:pt>
                <c:pt idx="1">
                  <c:v>890</c:v>
                </c:pt>
                <c:pt idx="2">
                  <c:v>953</c:v>
                </c:pt>
                <c:pt idx="3">
                  <c:v>953</c:v>
                </c:pt>
                <c:pt idx="4">
                  <c:v>700</c:v>
                </c:pt>
              </c:numCache>
            </c:numRef>
          </c:yVal>
          <c:smooth val="0"/>
        </c:ser>
        <c:ser>
          <c:idx val="2"/>
          <c:order val="2"/>
          <c:tx>
            <c:v>Centrage Arrivée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'Masse &amp; Centrage'!$I$31</c:f>
              <c:numCache>
                <c:formatCode>0.00</c:formatCode>
                <c:ptCount val="1"/>
                <c:pt idx="0">
                  <c:v>1.150969938548414</c:v>
                </c:pt>
              </c:numCache>
            </c:numRef>
          </c:xVal>
          <c:yVal>
            <c:numRef>
              <c:f>'Masse &amp; Centrage'!$F$31:$H$31</c:f>
              <c:numCache>
                <c:formatCode>0</c:formatCode>
                <c:ptCount val="3"/>
                <c:pt idx="0">
                  <c:v>963.36</c:v>
                </c:pt>
              </c:numCache>
            </c:numRef>
          </c:yVal>
          <c:smooth val="0"/>
        </c:ser>
        <c:ser>
          <c:idx val="1"/>
          <c:order val="3"/>
          <c:tx>
            <c:v>Centrage Départ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'Masse &amp; Centrage'!$I$19</c:f>
              <c:numCache>
                <c:formatCode>0.0000</c:formatCode>
                <c:ptCount val="1"/>
                <c:pt idx="0">
                  <c:v>1.15449487785658</c:v>
                </c:pt>
              </c:numCache>
            </c:numRef>
          </c:xVal>
          <c:yVal>
            <c:numRef>
              <c:f>'Masse &amp; Centrage'!$F$19:$H$19</c:f>
              <c:numCache>
                <c:formatCode>0</c:formatCode>
                <c:ptCount val="3"/>
                <c:pt idx="0">
                  <c:v>1015.2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130576"/>
        <c:axId val="1335131664"/>
      </c:scatterChart>
      <c:valAx>
        <c:axId val="1335130576"/>
        <c:scaling>
          <c:orientation val="minMax"/>
          <c:max val="1.23"/>
          <c:min val="0.8700000000000001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Bras de Levier</a:t>
                </a:r>
                <a:r>
                  <a:rPr lang="fr-FR" baseline="0"/>
                  <a:t> Total (m)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131664"/>
        <c:crosses val="autoZero"/>
        <c:crossBetween val="midCat"/>
      </c:valAx>
      <c:valAx>
        <c:axId val="1335131664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Masse Totale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13057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34764118166097E-2"/>
          <c:y val="0.9013935964958022"/>
          <c:w val="0.86854059390727123"/>
          <c:h val="9.4335652761833672E-2"/>
        </c:manualLayout>
      </c:layout>
      <c:overlay val="0"/>
      <c:spPr>
        <a:noFill/>
        <a:ln w="12700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22861</xdr:colOff>
      <xdr:row>1</xdr:row>
      <xdr:rowOff>15240</xdr:rowOff>
    </xdr:from>
    <xdr:to>
      <xdr:col>3</xdr:col>
      <xdr:colOff>145017</xdr:colOff>
      <xdr:row>4</xdr:row>
      <xdr:rowOff>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1" y="137160"/>
          <a:ext cx="1303256" cy="533401"/>
        </a:xfrm>
        <a:prstGeom prst="rect">
          <a:avLst/>
        </a:prstGeom>
      </xdr:spPr>
    </xdr:pic>
    <xdr:clientData/>
  </xdr:twoCellAnchor>
  <xdr:twoCellAnchor>
    <xdr:from>
      <xdr:col>0</xdr:col>
      <xdr:colOff>115362</xdr:colOff>
      <xdr:row>27</xdr:row>
      <xdr:rowOff>84469</xdr:rowOff>
    </xdr:from>
    <xdr:to>
      <xdr:col>11</xdr:col>
      <xdr:colOff>9458</xdr:colOff>
      <xdr:row>38</xdr:row>
      <xdr:rowOff>260793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abSelected="1" topLeftCell="A10" zoomScale="120" zoomScaleNormal="120" workbookViewId="0">
      <selection activeCell="F26" sqref="F26"/>
    </sheetView>
  </sheetViews>
  <sheetFormatPr baseColWidth="10" defaultRowHeight="14.4" x14ac:dyDescent="0.3"/>
  <cols>
    <col min="1" max="1" width="1.77734375" customWidth="1"/>
    <col min="2" max="2" width="12" customWidth="1"/>
    <col min="3" max="3" width="5.21875" bestFit="1" customWidth="1"/>
    <col min="4" max="4" width="3.6640625" customWidth="1"/>
    <col min="5" max="5" width="2.77734375" customWidth="1"/>
    <col min="6" max="6" width="5.33203125" customWidth="1"/>
    <col min="7" max="7" width="5.44140625" customWidth="1"/>
    <col min="8" max="8" width="4.77734375" customWidth="1"/>
    <col min="9" max="9" width="13.88671875" customWidth="1"/>
    <col min="10" max="10" width="3.77734375" customWidth="1"/>
    <col min="11" max="11" width="8.77734375" customWidth="1"/>
    <col min="12" max="12" width="1.77734375" customWidth="1"/>
  </cols>
  <sheetData>
    <row r="1" spans="1:12" ht="10.050000000000001" customHeight="1" thickTop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4.4" customHeight="1" x14ac:dyDescent="0.3">
      <c r="A2" s="10"/>
      <c r="B2" s="11"/>
      <c r="C2" s="11"/>
      <c r="D2" s="11"/>
      <c r="E2" s="11"/>
      <c r="F2" s="91" t="s">
        <v>7</v>
      </c>
      <c r="G2" s="91"/>
      <c r="H2" s="91"/>
      <c r="I2" s="91"/>
      <c r="J2" s="91"/>
      <c r="K2" s="91"/>
      <c r="L2" s="12"/>
    </row>
    <row r="3" spans="1:12" ht="14.4" customHeight="1" x14ac:dyDescent="0.3">
      <c r="A3" s="10"/>
      <c r="B3" s="11"/>
      <c r="C3" s="11"/>
      <c r="D3" s="11"/>
      <c r="E3" s="11"/>
      <c r="F3" s="91"/>
      <c r="G3" s="91"/>
      <c r="H3" s="91"/>
      <c r="I3" s="91"/>
      <c r="J3" s="91"/>
      <c r="K3" s="91"/>
      <c r="L3" s="12"/>
    </row>
    <row r="4" spans="1:12" ht="14.4" customHeight="1" x14ac:dyDescent="0.3">
      <c r="A4" s="10"/>
      <c r="B4" s="11"/>
      <c r="C4" s="11"/>
      <c r="D4" s="11"/>
      <c r="E4" s="11"/>
      <c r="F4" s="91"/>
      <c r="G4" s="91"/>
      <c r="H4" s="91"/>
      <c r="I4" s="91"/>
      <c r="J4" s="91"/>
      <c r="K4" s="91"/>
      <c r="L4" s="12"/>
    </row>
    <row r="5" spans="1:12" ht="4.95" customHeight="1" x14ac:dyDescent="0.3">
      <c r="A5" s="10"/>
      <c r="B5" s="11"/>
      <c r="C5" s="11"/>
      <c r="D5" s="11"/>
      <c r="E5" s="11"/>
      <c r="F5" s="13"/>
      <c r="G5" s="13"/>
      <c r="H5" s="13"/>
      <c r="I5" s="13"/>
      <c r="J5" s="13"/>
      <c r="K5" s="13"/>
      <c r="L5" s="12"/>
    </row>
    <row r="6" spans="1:12" ht="23.4" x14ac:dyDescent="0.45">
      <c r="A6" s="10"/>
      <c r="B6" s="92" t="s">
        <v>31</v>
      </c>
      <c r="C6" s="92"/>
      <c r="D6" s="92"/>
      <c r="E6" s="92"/>
      <c r="F6" s="92"/>
      <c r="G6" s="92"/>
      <c r="H6" s="92" t="s">
        <v>32</v>
      </c>
      <c r="I6" s="92"/>
      <c r="J6" s="92"/>
      <c r="K6" s="92"/>
      <c r="L6" s="12"/>
    </row>
    <row r="7" spans="1:12" ht="4.9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0"/>
      <c r="B8" s="106" t="s">
        <v>6</v>
      </c>
      <c r="C8" s="106"/>
      <c r="D8" s="106"/>
      <c r="E8" s="106"/>
      <c r="F8" s="35"/>
      <c r="G8" s="93" t="s">
        <v>13</v>
      </c>
      <c r="H8" s="93"/>
      <c r="I8" s="93"/>
      <c r="J8" s="99">
        <v>0.72</v>
      </c>
      <c r="K8" s="99"/>
      <c r="L8" s="12"/>
    </row>
    <row r="9" spans="1:12" ht="4.95" customHeight="1" thickBot="1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1" customFormat="1" ht="30" customHeight="1" x14ac:dyDescent="0.3">
      <c r="A10" s="14"/>
      <c r="B10" s="4"/>
      <c r="C10" s="33"/>
      <c r="D10" s="33"/>
      <c r="E10" s="33"/>
      <c r="F10" s="94" t="s">
        <v>24</v>
      </c>
      <c r="G10" s="95"/>
      <c r="H10" s="96"/>
      <c r="I10" s="23" t="s">
        <v>25</v>
      </c>
      <c r="J10" s="97" t="s">
        <v>26</v>
      </c>
      <c r="K10" s="98"/>
      <c r="L10" s="15"/>
    </row>
    <row r="11" spans="1:12" s="1" customFormat="1" ht="30" customHeight="1" x14ac:dyDescent="0.3">
      <c r="A11" s="14"/>
      <c r="B11" s="103" t="s">
        <v>0</v>
      </c>
      <c r="C11" s="104"/>
      <c r="D11" s="104"/>
      <c r="E11" s="105"/>
      <c r="F11" s="100">
        <v>75</v>
      </c>
      <c r="G11" s="101"/>
      <c r="H11" s="102"/>
      <c r="I11" s="47">
        <v>0.94</v>
      </c>
      <c r="J11" s="121">
        <f>F11*I11</f>
        <v>70.5</v>
      </c>
      <c r="K11" s="122"/>
      <c r="L11" s="15"/>
    </row>
    <row r="12" spans="1:12" s="1" customFormat="1" ht="30" customHeight="1" x14ac:dyDescent="0.3">
      <c r="A12" s="14"/>
      <c r="B12" s="103" t="s">
        <v>23</v>
      </c>
      <c r="C12" s="104"/>
      <c r="D12" s="104"/>
      <c r="E12" s="105"/>
      <c r="F12" s="100">
        <v>75</v>
      </c>
      <c r="G12" s="101"/>
      <c r="H12" s="102"/>
      <c r="I12" s="47">
        <v>0.94</v>
      </c>
      <c r="J12" s="121">
        <f>F12*I12</f>
        <v>70.5</v>
      </c>
      <c r="K12" s="122"/>
      <c r="L12" s="15"/>
    </row>
    <row r="13" spans="1:12" s="1" customFormat="1" ht="30" customHeight="1" x14ac:dyDescent="0.3">
      <c r="A13" s="14"/>
      <c r="B13" s="103" t="s">
        <v>36</v>
      </c>
      <c r="C13" s="104"/>
      <c r="D13" s="104"/>
      <c r="E13" s="105"/>
      <c r="F13" s="100">
        <v>40</v>
      </c>
      <c r="G13" s="101"/>
      <c r="H13" s="102"/>
      <c r="I13" s="47">
        <v>1.85</v>
      </c>
      <c r="J13" s="121">
        <f>F13*I13</f>
        <v>74</v>
      </c>
      <c r="K13" s="122"/>
      <c r="L13" s="15"/>
    </row>
    <row r="14" spans="1:12" s="1" customFormat="1" ht="30" customHeight="1" x14ac:dyDescent="0.3">
      <c r="A14" s="14"/>
      <c r="B14" s="103" t="s">
        <v>37</v>
      </c>
      <c r="C14" s="104"/>
      <c r="D14" s="104"/>
      <c r="E14" s="105"/>
      <c r="F14" s="100">
        <v>40</v>
      </c>
      <c r="G14" s="101"/>
      <c r="H14" s="102"/>
      <c r="I14" s="47">
        <v>1.85</v>
      </c>
      <c r="J14" s="121">
        <f>F14*I14</f>
        <v>74</v>
      </c>
      <c r="K14" s="122"/>
      <c r="L14" s="15"/>
    </row>
    <row r="15" spans="1:12" s="1" customFormat="1" ht="30" customHeight="1" x14ac:dyDescent="0.3">
      <c r="A15" s="14"/>
      <c r="B15" s="34" t="s">
        <v>35</v>
      </c>
      <c r="C15" s="38" t="s">
        <v>34</v>
      </c>
      <c r="D15" s="38">
        <v>54</v>
      </c>
      <c r="E15" s="39" t="s">
        <v>3</v>
      </c>
      <c r="F15" s="100">
        <v>20</v>
      </c>
      <c r="G15" s="101"/>
      <c r="H15" s="102"/>
      <c r="I15" s="47">
        <v>2.41</v>
      </c>
      <c r="J15" s="121">
        <f>F15*I15</f>
        <v>48.2</v>
      </c>
      <c r="K15" s="122"/>
      <c r="L15" s="15"/>
    </row>
    <row r="16" spans="1:12" s="1" customFormat="1" ht="15" customHeight="1" x14ac:dyDescent="0.3">
      <c r="A16" s="14"/>
      <c r="B16" s="65" t="s">
        <v>4</v>
      </c>
      <c r="C16" s="67" t="s">
        <v>34</v>
      </c>
      <c r="D16" s="67">
        <v>189</v>
      </c>
      <c r="E16" s="69" t="s">
        <v>33</v>
      </c>
      <c r="F16" s="18" t="s">
        <v>5</v>
      </c>
      <c r="G16" s="61">
        <f>F17*$J$8</f>
        <v>61.199999999999996</v>
      </c>
      <c r="H16" s="62"/>
      <c r="I16" s="59">
        <v>1.22</v>
      </c>
      <c r="J16" s="113">
        <f>G16*I16</f>
        <v>74.663999999999987</v>
      </c>
      <c r="K16" s="114"/>
      <c r="L16" s="15"/>
    </row>
    <row r="17" spans="1:12" s="1" customFormat="1" ht="15" customHeight="1" x14ac:dyDescent="0.3">
      <c r="A17" s="14"/>
      <c r="B17" s="66"/>
      <c r="C17" s="68"/>
      <c r="D17" s="68"/>
      <c r="E17" s="70"/>
      <c r="F17" s="24">
        <v>85</v>
      </c>
      <c r="G17" s="63"/>
      <c r="H17" s="64"/>
      <c r="I17" s="60"/>
      <c r="J17" s="115"/>
      <c r="K17" s="116"/>
      <c r="L17" s="15"/>
    </row>
    <row r="18" spans="1:12" s="1" customFormat="1" ht="30" customHeight="1" thickBot="1" x14ac:dyDescent="0.35">
      <c r="A18" s="14"/>
      <c r="B18" s="71" t="s">
        <v>1</v>
      </c>
      <c r="C18" s="72"/>
      <c r="D18" s="72"/>
      <c r="E18" s="73"/>
      <c r="F18" s="78">
        <v>704</v>
      </c>
      <c r="G18" s="79"/>
      <c r="H18" s="80"/>
      <c r="I18" s="48">
        <v>1.0798000000000001</v>
      </c>
      <c r="J18" s="117">
        <f>F18*I18</f>
        <v>760.17920000000004</v>
      </c>
      <c r="K18" s="118"/>
      <c r="L18" s="15"/>
    </row>
    <row r="19" spans="1:12" s="1" customFormat="1" ht="30" customHeight="1" thickTop="1" thickBot="1" x14ac:dyDescent="0.35">
      <c r="A19" s="14"/>
      <c r="B19" s="74" t="s">
        <v>2</v>
      </c>
      <c r="C19" s="75"/>
      <c r="D19" s="75"/>
      <c r="E19" s="76"/>
      <c r="F19" s="81">
        <f>F11+F12+F13+F14+F15+G16+F18</f>
        <v>1015.2</v>
      </c>
      <c r="G19" s="82"/>
      <c r="H19" s="83"/>
      <c r="I19" s="49">
        <f>J19/F19</f>
        <v>1.15449487785658</v>
      </c>
      <c r="J19" s="119">
        <f>SUM(J11:K18)</f>
        <v>1172.0432000000001</v>
      </c>
      <c r="K19" s="120"/>
      <c r="L19" s="15"/>
    </row>
    <row r="20" spans="1:12" s="1" customFormat="1" ht="15" thickBot="1" x14ac:dyDescent="0.35">
      <c r="A20" s="14"/>
      <c r="B20" s="16"/>
      <c r="C20" s="16"/>
      <c r="D20" s="16"/>
      <c r="E20" s="16"/>
      <c r="F20" s="26" t="s">
        <v>21</v>
      </c>
      <c r="G20" s="27">
        <f>I22</f>
        <v>1089</v>
      </c>
      <c r="H20" s="28" t="s">
        <v>3</v>
      </c>
      <c r="I20" s="3"/>
      <c r="J20" s="2"/>
      <c r="K20" s="2"/>
      <c r="L20" s="15"/>
    </row>
    <row r="21" spans="1:12" s="1" customFormat="1" ht="4.8" customHeight="1" x14ac:dyDescent="0.3">
      <c r="A21" s="14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5"/>
    </row>
    <row r="22" spans="1:12" s="1" customFormat="1" x14ac:dyDescent="0.3">
      <c r="A22" s="14"/>
      <c r="B22" s="77" t="s">
        <v>8</v>
      </c>
      <c r="C22" s="77"/>
      <c r="D22" s="77"/>
      <c r="E22" s="77"/>
      <c r="F22" s="77"/>
      <c r="G22" s="77"/>
      <c r="H22" s="77"/>
      <c r="I22" s="40">
        <v>1089</v>
      </c>
      <c r="J22" s="44" t="s">
        <v>3</v>
      </c>
      <c r="K22" s="41" t="s">
        <v>39</v>
      </c>
      <c r="L22" s="15"/>
    </row>
    <row r="23" spans="1:12" s="1" customFormat="1" ht="15" customHeight="1" x14ac:dyDescent="0.3">
      <c r="A23" s="14"/>
      <c r="B23" s="84" t="s">
        <v>29</v>
      </c>
      <c r="C23" s="84"/>
      <c r="D23" s="84"/>
      <c r="E23" s="84"/>
      <c r="F23" s="84"/>
      <c r="G23" s="84"/>
      <c r="H23" s="84"/>
      <c r="I23" s="43">
        <v>0.89</v>
      </c>
      <c r="J23" s="44" t="s">
        <v>40</v>
      </c>
      <c r="K23" s="44">
        <v>1.2</v>
      </c>
      <c r="L23" s="15"/>
    </row>
    <row r="24" spans="1:12" s="1" customFormat="1" ht="4.95" customHeight="1" thickBot="1" x14ac:dyDescent="0.35">
      <c r="A24" s="1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5"/>
    </row>
    <row r="25" spans="1:12" s="1" customFormat="1" ht="15" customHeight="1" thickBot="1" x14ac:dyDescent="0.35">
      <c r="A25" s="14"/>
      <c r="B25" s="55" t="s">
        <v>15</v>
      </c>
      <c r="C25" s="56"/>
      <c r="D25" s="56"/>
      <c r="E25" s="56"/>
      <c r="F25" s="25">
        <v>2</v>
      </c>
      <c r="G25" s="20" t="s">
        <v>14</v>
      </c>
      <c r="H25" s="19"/>
      <c r="I25" s="46" t="s">
        <v>43</v>
      </c>
      <c r="J25" s="25">
        <v>36</v>
      </c>
      <c r="K25" s="123" t="s">
        <v>42</v>
      </c>
      <c r="L25" s="15"/>
    </row>
    <row r="26" spans="1:12" s="1" customFormat="1" ht="3.6" customHeight="1" thickBot="1" x14ac:dyDescent="0.35">
      <c r="A26" s="14"/>
      <c r="B26" s="45"/>
      <c r="C26" s="45"/>
      <c r="D26" s="45"/>
      <c r="E26" s="45"/>
      <c r="F26" s="51"/>
      <c r="G26" s="52"/>
      <c r="H26" s="52"/>
      <c r="I26" s="53"/>
      <c r="J26" s="51"/>
      <c r="K26" s="50"/>
      <c r="L26" s="15"/>
    </row>
    <row r="27" spans="1:12" s="1" customFormat="1" ht="15" customHeight="1" thickBot="1" x14ac:dyDescent="0.35">
      <c r="A27" s="14"/>
      <c r="B27" s="109" t="s">
        <v>44</v>
      </c>
      <c r="C27" s="110"/>
      <c r="D27" s="110"/>
      <c r="E27" s="110"/>
      <c r="F27" s="110"/>
      <c r="G27" s="110"/>
      <c r="H27" s="110"/>
      <c r="I27" s="110"/>
      <c r="J27" s="111">
        <f>F17/J25/24</f>
        <v>9.8379629629629636E-2</v>
      </c>
      <c r="K27" s="112"/>
      <c r="L27" s="15"/>
    </row>
    <row r="28" spans="1:12" s="1" customFormat="1" ht="15" customHeight="1" x14ac:dyDescent="0.3">
      <c r="A28" s="1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5"/>
    </row>
    <row r="29" spans="1:12" s="1" customFormat="1" ht="15" customHeight="1" x14ac:dyDescent="0.3">
      <c r="A29" s="14"/>
      <c r="B29" s="19" t="s">
        <v>19</v>
      </c>
      <c r="C29" s="19"/>
      <c r="D29" s="19"/>
      <c r="E29" s="19"/>
      <c r="F29" s="107">
        <f>F25*J25</f>
        <v>72</v>
      </c>
      <c r="G29" s="107"/>
      <c r="H29" s="19"/>
      <c r="I29" s="19" t="s">
        <v>16</v>
      </c>
      <c r="J29" s="19"/>
      <c r="K29" s="29">
        <f>F17-F29</f>
        <v>13</v>
      </c>
      <c r="L29" s="15"/>
    </row>
    <row r="30" spans="1:12" s="1" customFormat="1" ht="15" customHeight="1" x14ac:dyDescent="0.3">
      <c r="A30" s="14"/>
      <c r="B30" s="19" t="s">
        <v>20</v>
      </c>
      <c r="C30" s="19"/>
      <c r="D30" s="19"/>
      <c r="E30" s="19"/>
      <c r="F30" s="108">
        <f>F29*J8</f>
        <v>51.839999999999996</v>
      </c>
      <c r="G30" s="108"/>
      <c r="H30" s="19"/>
      <c r="I30" s="19" t="s">
        <v>17</v>
      </c>
      <c r="J30" s="19"/>
      <c r="K30" s="21">
        <f>K29*J8</f>
        <v>9.36</v>
      </c>
      <c r="L30" s="15"/>
    </row>
    <row r="31" spans="1:12" s="1" customFormat="1" ht="15" customHeight="1" x14ac:dyDescent="0.3">
      <c r="A31" s="14"/>
      <c r="B31" s="85" t="s">
        <v>18</v>
      </c>
      <c r="C31" s="86"/>
      <c r="D31" s="86"/>
      <c r="E31" s="87"/>
      <c r="F31" s="88">
        <f>F19-F30</f>
        <v>963.36</v>
      </c>
      <c r="G31" s="89"/>
      <c r="H31" s="90"/>
      <c r="I31" s="22">
        <f>K31/F31</f>
        <v>1.150969938548414</v>
      </c>
      <c r="J31" s="22"/>
      <c r="K31" s="5">
        <f>J11+J12+J13+J14+J15+J18+(K30*I16)</f>
        <v>1108.7984000000001</v>
      </c>
      <c r="L31" s="15"/>
    </row>
    <row r="32" spans="1:12" s="1" customFormat="1" ht="15" customHeight="1" x14ac:dyDescent="0.3">
      <c r="A32" s="1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5"/>
    </row>
    <row r="33" spans="1:12" s="1" customFormat="1" ht="15" customHeight="1" x14ac:dyDescent="0.3">
      <c r="A33" s="1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5"/>
    </row>
    <row r="34" spans="1:12" s="1" customFormat="1" ht="15" customHeight="1" x14ac:dyDescent="0.3">
      <c r="A34" s="1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5"/>
    </row>
    <row r="35" spans="1:12" s="1" customFormat="1" ht="15" customHeight="1" x14ac:dyDescent="0.3">
      <c r="A35" s="1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5"/>
    </row>
    <row r="36" spans="1:12" s="1" customFormat="1" ht="15" customHeight="1" x14ac:dyDescent="0.3">
      <c r="A36" s="1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5"/>
    </row>
    <row r="37" spans="1:12" s="1" customFormat="1" ht="15" customHeight="1" x14ac:dyDescent="0.3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5"/>
    </row>
    <row r="38" spans="1:12" s="1" customFormat="1" ht="15" customHeight="1" x14ac:dyDescent="0.3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5"/>
    </row>
    <row r="39" spans="1:12" s="1" customFormat="1" ht="23.4" customHeight="1" x14ac:dyDescent="0.3">
      <c r="A39" s="14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5"/>
    </row>
    <row r="40" spans="1:12" s="1" customFormat="1" ht="18.600000000000001" customHeight="1" x14ac:dyDescent="0.3">
      <c r="A40" s="14"/>
      <c r="B40" s="57" t="s">
        <v>9</v>
      </c>
      <c r="C40" s="57"/>
      <c r="D40" s="57"/>
      <c r="E40" s="57"/>
      <c r="F40" s="57"/>
      <c r="G40" s="57"/>
      <c r="H40" s="57"/>
      <c r="I40" s="57"/>
      <c r="J40" s="57"/>
      <c r="K40" s="57"/>
      <c r="L40" s="15"/>
    </row>
    <row r="41" spans="1:12" s="1" customFormat="1" ht="28.8" customHeight="1" x14ac:dyDescent="0.3">
      <c r="A41" s="14"/>
      <c r="B41" s="58" t="s">
        <v>10</v>
      </c>
      <c r="C41" s="58"/>
      <c r="D41" s="58"/>
      <c r="E41" s="58"/>
      <c r="F41" s="58"/>
      <c r="G41" s="58"/>
      <c r="H41" s="58"/>
      <c r="I41" s="58"/>
      <c r="J41" s="58"/>
      <c r="K41" s="58"/>
      <c r="L41" s="15"/>
    </row>
    <row r="42" spans="1:12" ht="15" customHeight="1" thickBot="1" x14ac:dyDescent="0.35">
      <c r="A42" s="17"/>
      <c r="B42" s="42" t="s">
        <v>38</v>
      </c>
      <c r="C42" s="54" t="s">
        <v>41</v>
      </c>
      <c r="D42" s="54"/>
      <c r="E42" s="54"/>
      <c r="F42" s="54"/>
      <c r="G42" s="54"/>
      <c r="H42" s="54"/>
      <c r="I42" s="54"/>
      <c r="J42" s="54"/>
      <c r="K42" s="36" t="s">
        <v>22</v>
      </c>
      <c r="L42" s="37"/>
    </row>
    <row r="43" spans="1:12" ht="15" thickTop="1" x14ac:dyDescent="0.3"/>
  </sheetData>
  <sheetProtection algorithmName="SHA-512" hashValue="3yB+gELu3VUDJekZdcVPzbhAbHO3Y/RUmuvCYDKlpXuLP1Ddw/Ve2EKM8E04hcHwzjr3gnKv3xlmLPLpceFWkw==" saltValue="dRUzlRi1ilSoNRJosqMcYQ==" spinCount="100000" sheet="1" objects="1" scenarios="1" selectLockedCells="1"/>
  <mergeCells count="47">
    <mergeCell ref="J27:K27"/>
    <mergeCell ref="J16:K17"/>
    <mergeCell ref="J18:K18"/>
    <mergeCell ref="J19:K19"/>
    <mergeCell ref="J11:K11"/>
    <mergeCell ref="J12:K12"/>
    <mergeCell ref="J13:K13"/>
    <mergeCell ref="J14:K14"/>
    <mergeCell ref="J15:K15"/>
    <mergeCell ref="F29:G29"/>
    <mergeCell ref="F30:G30"/>
    <mergeCell ref="B14:E14"/>
    <mergeCell ref="F14:H14"/>
    <mergeCell ref="F15:H15"/>
    <mergeCell ref="B27:I27"/>
    <mergeCell ref="B31:E31"/>
    <mergeCell ref="F31:H31"/>
    <mergeCell ref="F2:K4"/>
    <mergeCell ref="B6:G6"/>
    <mergeCell ref="H6:K6"/>
    <mergeCell ref="G8:I8"/>
    <mergeCell ref="F10:H10"/>
    <mergeCell ref="J10:K10"/>
    <mergeCell ref="J8:K8"/>
    <mergeCell ref="F11:H11"/>
    <mergeCell ref="B11:E11"/>
    <mergeCell ref="B8:E8"/>
    <mergeCell ref="B13:E13"/>
    <mergeCell ref="F13:H13"/>
    <mergeCell ref="B12:E12"/>
    <mergeCell ref="F12:H12"/>
    <mergeCell ref="C42:J42"/>
    <mergeCell ref="B25:E25"/>
    <mergeCell ref="B40:K40"/>
    <mergeCell ref="B41:K41"/>
    <mergeCell ref="I16:I17"/>
    <mergeCell ref="G16:H17"/>
    <mergeCell ref="B16:B17"/>
    <mergeCell ref="D16:D17"/>
    <mergeCell ref="E16:E17"/>
    <mergeCell ref="C16:C17"/>
    <mergeCell ref="B18:E18"/>
    <mergeCell ref="B19:E19"/>
    <mergeCell ref="B22:H22"/>
    <mergeCell ref="F18:H18"/>
    <mergeCell ref="F19:H19"/>
    <mergeCell ref="B23:H23"/>
  </mergeCells>
  <conditionalFormatting sqref="F19:H19">
    <cfRule type="cellIs" dxfId="6" priority="6" operator="lessThanOrEqual">
      <formula>$G$20</formula>
    </cfRule>
    <cfRule type="cellIs" dxfId="5" priority="7" operator="greaterThan">
      <formula>$G$20</formula>
    </cfRule>
  </conditionalFormatting>
  <conditionalFormatting sqref="I19">
    <cfRule type="cellIs" dxfId="4" priority="5" operator="notBetween">
      <formula>$I$23</formula>
      <formula>$K$23</formula>
    </cfRule>
  </conditionalFormatting>
  <conditionalFormatting sqref="F15:H15">
    <cfRule type="cellIs" dxfId="3" priority="3" operator="greaterThan">
      <formula>$D$15</formula>
    </cfRule>
  </conditionalFormatting>
  <conditionalFormatting sqref="F17">
    <cfRule type="cellIs" dxfId="2" priority="2" operator="greaterThan">
      <formula>$D$16</formula>
    </cfRule>
  </conditionalFormatting>
  <conditionalFormatting sqref="F25">
    <cfRule type="cellIs" dxfId="1" priority="8" operator="greaterThanOrEqual">
      <formula>$F$17/$J$25</formula>
    </cfRule>
  </conditionalFormatting>
  <conditionalFormatting sqref="F26">
    <cfRule type="cellIs" dxfId="0" priority="1" operator="greaterThanOrEqual">
      <formula>$F$15/$J$23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5" sqref="D5"/>
    </sheetView>
  </sheetViews>
  <sheetFormatPr baseColWidth="10" defaultRowHeight="14.4" x14ac:dyDescent="0.3"/>
  <sheetData>
    <row r="1" spans="1:6" x14ac:dyDescent="0.3">
      <c r="A1" t="s">
        <v>11</v>
      </c>
      <c r="B1">
        <v>0.89</v>
      </c>
      <c r="C1">
        <v>0.89</v>
      </c>
      <c r="D1" s="6">
        <v>0.97</v>
      </c>
      <c r="E1">
        <v>1.2</v>
      </c>
      <c r="F1">
        <v>1.2</v>
      </c>
    </row>
    <row r="2" spans="1:6" x14ac:dyDescent="0.3">
      <c r="B2">
        <v>700</v>
      </c>
      <c r="C2">
        <v>890</v>
      </c>
      <c r="D2">
        <v>1089</v>
      </c>
      <c r="E2">
        <v>1089</v>
      </c>
      <c r="F2">
        <v>700</v>
      </c>
    </row>
    <row r="4" spans="1:6" x14ac:dyDescent="0.3">
      <c r="A4" t="s">
        <v>12</v>
      </c>
      <c r="B4">
        <v>0.89</v>
      </c>
      <c r="C4">
        <v>0.89</v>
      </c>
      <c r="D4" s="6">
        <v>0.91500000000000004</v>
      </c>
      <c r="E4">
        <v>1.2</v>
      </c>
      <c r="F4">
        <v>1.2</v>
      </c>
    </row>
    <row r="5" spans="1:6" x14ac:dyDescent="0.3">
      <c r="B5">
        <v>700</v>
      </c>
      <c r="C5">
        <v>890</v>
      </c>
      <c r="D5">
        <v>953</v>
      </c>
      <c r="E5">
        <v>953</v>
      </c>
      <c r="F5">
        <v>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B10" sqref="B10"/>
    </sheetView>
  </sheetViews>
  <sheetFormatPr baseColWidth="10" defaultRowHeight="14.4" x14ac:dyDescent="0.3"/>
  <cols>
    <col min="1" max="1" width="14.77734375" customWidth="1"/>
    <col min="2" max="2" width="68.21875" customWidth="1"/>
  </cols>
  <sheetData>
    <row r="2" spans="1:2" x14ac:dyDescent="0.3">
      <c r="A2" s="30" t="s">
        <v>27</v>
      </c>
    </row>
    <row r="3" spans="1:2" ht="28.8" x14ac:dyDescent="0.3">
      <c r="B3" s="31" t="s">
        <v>28</v>
      </c>
    </row>
    <row r="4" spans="1:2" ht="58.2" customHeight="1" x14ac:dyDescent="0.3">
      <c r="B4" s="31" t="s">
        <v>30</v>
      </c>
    </row>
    <row r="5" spans="1:2" x14ac:dyDescent="0.3">
      <c r="B5" s="32"/>
    </row>
    <row r="6" spans="1:2" x14ac:dyDescent="0.3">
      <c r="B6" s="32"/>
    </row>
    <row r="7" spans="1:2" x14ac:dyDescent="0.3">
      <c r="B7" s="32"/>
    </row>
    <row r="8" spans="1:2" x14ac:dyDescent="0.3">
      <c r="B8" s="32"/>
    </row>
    <row r="9" spans="1:2" x14ac:dyDescent="0.3">
      <c r="B9" s="32"/>
    </row>
    <row r="10" spans="1:2" x14ac:dyDescent="0.3">
      <c r="B10" s="32"/>
    </row>
    <row r="11" spans="1:2" x14ac:dyDescent="0.3">
      <c r="B11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Masse &amp; Centrage</vt:lpstr>
      <vt:lpstr>Définition enveloppe centrage</vt:lpstr>
      <vt:lpstr>Commentaires</vt:lpstr>
      <vt:lpstr>'Masse &amp; Centrage'!Zone_d_impression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FUCHS</dc:creator>
  <cp:lastModifiedBy>Alexis FUCHS</cp:lastModifiedBy>
  <cp:lastPrinted>2020-09-07T11:13:29Z</cp:lastPrinted>
  <dcterms:created xsi:type="dcterms:W3CDTF">2020-09-06T07:45:35Z</dcterms:created>
  <dcterms:modified xsi:type="dcterms:W3CDTF">2020-09-15T20:39:01Z</dcterms:modified>
</cp:coreProperties>
</file>